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2336" windowHeight="6132" activeTab="0"/>
  </bookViews>
  <sheets>
    <sheet name="Revenue Estimates" sheetId="1" r:id="rId1"/>
    <sheet name="TIF Increment Est. #1" sheetId="2" r:id="rId2"/>
    <sheet name="TIF Increment Est. #2" sheetId="3" r:id="rId3"/>
  </sheets>
  <definedNames/>
  <calcPr fullCalcOnLoad="1"/>
</workbook>
</file>

<file path=xl/sharedStrings.xml><?xml version="1.0" encoding="utf-8"?>
<sst xmlns="http://schemas.openxmlformats.org/spreadsheetml/2006/main" count="96" uniqueCount="55">
  <si>
    <t>County</t>
  </si>
  <si>
    <t>Kenosha</t>
  </si>
  <si>
    <t>Milwaukee</t>
  </si>
  <si>
    <t>Racine</t>
  </si>
  <si>
    <t>TOTAL</t>
  </si>
  <si>
    <t>Percent of total</t>
  </si>
  <si>
    <t>Tax Levy</t>
  </si>
  <si>
    <t>Regional Transportation Authority</t>
  </si>
  <si>
    <t>Table 1:  Property Tax</t>
  </si>
  <si>
    <t>Vehicle Registrations</t>
  </si>
  <si>
    <t>Table 2:  Vehicle Registrations</t>
  </si>
  <si>
    <t>Equalized Value (2006)</t>
  </si>
  <si>
    <t>Table 3:  Sales Tax</t>
  </si>
  <si>
    <t>Vehicle Registration Collections</t>
  </si>
  <si>
    <t>Mil rate to raise $30 million (for all transit)</t>
  </si>
  <si>
    <t>Vehicle Registration fee to raise $30 million (for all transit)</t>
  </si>
  <si>
    <t>Sales tax rate to raise $30 million (for all transit)</t>
  </si>
  <si>
    <t>Excise tax Revenue</t>
  </si>
  <si>
    <t>Sales Tax Revenue</t>
  </si>
  <si>
    <t xml:space="preserve">          All Transit Costs Combined</t>
  </si>
  <si>
    <t xml:space="preserve">             Funding Options</t>
  </si>
  <si>
    <t>YEAR</t>
  </si>
  <si>
    <t>Tax Increment</t>
  </si>
  <si>
    <r>
      <t>1</t>
    </r>
    <r>
      <rPr>
        <sz val="10"/>
        <rFont val="Arial"/>
        <family val="0"/>
      </rPr>
      <t xml:space="preserve"> Assumes no increment in 1st 4 years and equal increments in years 5-20.</t>
    </r>
  </si>
  <si>
    <t>TIF Increment Value</t>
  </si>
  <si>
    <r>
      <t>Annual Increment</t>
    </r>
    <r>
      <rPr>
        <b/>
        <vertAlign val="superscript"/>
        <sz val="10"/>
        <rFont val="Arial"/>
        <family val="2"/>
      </rPr>
      <t>1</t>
    </r>
  </si>
  <si>
    <r>
      <t>Tax Rate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</si>
  <si>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 xml:space="preserve"> Assumes no increment in 1st 2 years, $50 million in years 3&amp;4 and equal increments in years 5-20.</t>
    </r>
  </si>
  <si>
    <t>RTA TIF Revenue Projection #2</t>
  </si>
  <si>
    <r>
      <t>2</t>
    </r>
    <r>
      <rPr>
        <sz val="10"/>
        <rFont val="Arial"/>
        <family val="0"/>
      </rPr>
      <t xml:space="preserve"> Assumes the creation of an RTA TIF with a tax rate of $20.00 per $1,000 of equalized value</t>
    </r>
  </si>
  <si>
    <t>Mil Rate to raise $5 million (for commuter rail)</t>
  </si>
  <si>
    <t>Tax Rate = 20 mils or 2% of Increment</t>
  </si>
  <si>
    <t>Based on Earth Tech Economic Impact estimate of $7.8 billion</t>
  </si>
  <si>
    <t xml:space="preserve">RTA TIF Revenue Projection #1 </t>
  </si>
  <si>
    <t>Based on $100 million development plus 3% inflation</t>
  </si>
  <si>
    <r>
      <t>.25% Sales Tax generates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</si>
  <si>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Based on SEWRPC estimates</t>
    </r>
  </si>
  <si>
    <t>Table 4:  Motor Fuel Tax</t>
  </si>
  <si>
    <t xml:space="preserve">One cent/gallon raises </t>
  </si>
  <si>
    <t>Motor Fuel tax rate to fund all transit</t>
  </si>
  <si>
    <r>
      <t>5 cents/gallon raises</t>
    </r>
    <r>
      <rPr>
        <b/>
        <vertAlign val="superscript"/>
        <sz val="10"/>
        <rFont val="Arial"/>
        <family val="2"/>
      </rPr>
      <t>1</t>
    </r>
  </si>
  <si>
    <t>Registration fee increase to raise ~ $5 million</t>
  </si>
  <si>
    <t>Table 5:  Hotel/Motel Room Tax</t>
  </si>
  <si>
    <t>1% Surcharge</t>
  </si>
  <si>
    <t>3% Surcharge</t>
  </si>
  <si>
    <t>Table 6:  Development Transit Fee</t>
  </si>
  <si>
    <t>See Attached revenue estimate</t>
  </si>
  <si>
    <t>Table 7:  Employer Tax</t>
  </si>
  <si>
    <t>$1/employee with more than 50 employees</t>
  </si>
  <si>
    <t>$1 per employee</t>
  </si>
  <si>
    <t>Table 8:  Surcharge on Moving Violations</t>
  </si>
  <si>
    <t>Annual Fines/Forfeitures</t>
  </si>
  <si>
    <t>Amount of surcharge</t>
  </si>
  <si>
    <t>Rate</t>
  </si>
  <si>
    <t>Sales Tax rate to raise ~$5 million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</si>
</sst>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_(* #,##0.000000000_);_(* \(#,##0.000000000\);_(* &quot;-&quot;??_);_(@_)"/>
    <numFmt numFmtId="173" formatCode="_(* #,##0.0000000000_);_(* \(#,##0.0000000000\);_(* &quot;-&quot;??_);_(@_)"/>
    <numFmt numFmtId="174" formatCode="_(* #,##0.00000000000_);_(* \(#,##0.00000000000\);_(* &quot;-&quot;??_);_(@_)"/>
    <numFmt numFmtId="175" formatCode="_(* #,##0.000000000000_);_(* \(#,##0.000000000000\);_(* &quot;-&quot;??_);_(@_)"/>
    <numFmt numFmtId="176" formatCode="0.0%"/>
    <numFmt numFmtId="177" formatCode="0.000%"/>
    <numFmt numFmtId="178" formatCode="0.0000%"/>
    <numFmt numFmtId="179" formatCode="_(* #,##0.0_);_(* \(#,##0.0\);_(* &quot;-&quot;??_);_(@_)"/>
    <numFmt numFmtId="180" formatCode="_(* #,##0_);_(* \(#,##0\);_(* &quot;-&quot;??_);_(@_)"/>
    <numFmt numFmtId="181" formatCode="_(* #,##0.0000_);_(* \(#,##0.0000\);_(* &quot;-&quot;??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* #,##0.00000_);_(* \(#,##0.00000\);_(* &quot;-&quot;?????_);_(@_)"/>
    <numFmt numFmtId="185" formatCode="_(* #,##0.0000000_);_(* \(#,##0.0000000\);_(* &quot;-&quot;???????_);_(@_)"/>
    <numFmt numFmtId="186" formatCode="_(* #,##0.000000_);_(* \(#,##0.000000\);_(* &quot;-&quot;??????_);_(@_)"/>
    <numFmt numFmtId="187" formatCode="_(&quot;$&quot;* #,##0.00000_);_(&quot;$&quot;* \(#,##0.00000\);_(&quot;$&quot;* &quot;-&quot;??_);_(@_)"/>
    <numFmt numFmtId="188" formatCode="_(&quot;$&quot;* #,##0.000000_);_(&quot;$&quot;* \(#,##0.000000\);_(&quot;$&quot;* &quot;-&quot;??_);_(@_)"/>
    <numFmt numFmtId="189" formatCode="_(* #,##0.0000000000000_);_(* \(#,##0.0000000000000\);_(* &quot;-&quot;??_);_(@_)"/>
    <numFmt numFmtId="190" formatCode="_(* #,##0.00000000000000_);_(* \(#,##0.00000000000000\);_(* &quot;-&quot;??_);_(@_)"/>
    <numFmt numFmtId="191" formatCode="_(* #,##0.000000000000_);_(* \(#,##0.000000000000\);_(* &quot;-&quot;????????????_);_(@_)"/>
    <numFmt numFmtId="192" formatCode="0.000"/>
    <numFmt numFmtId="193" formatCode="0.0000"/>
    <numFmt numFmtId="194" formatCode="0.00000"/>
    <numFmt numFmtId="195" formatCode="0.000000"/>
    <numFmt numFmtId="196" formatCode="0.00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165" fontId="0" fillId="0" borderId="1" xfId="17" applyNumberFormat="1" applyBorder="1" applyAlignment="1">
      <alignment/>
    </xf>
    <xf numFmtId="178" fontId="0" fillId="0" borderId="1" xfId="19" applyNumberFormat="1" applyBorder="1" applyAlignment="1">
      <alignment/>
    </xf>
    <xf numFmtId="175" fontId="0" fillId="0" borderId="1" xfId="0" applyNumberFormat="1" applyBorder="1" applyAlignment="1">
      <alignment/>
    </xf>
    <xf numFmtId="44" fontId="0" fillId="0" borderId="1" xfId="17" applyBorder="1" applyAlignment="1">
      <alignment/>
    </xf>
    <xf numFmtId="165" fontId="1" fillId="0" borderId="1" xfId="0" applyNumberFormat="1" applyFont="1" applyBorder="1" applyAlignment="1">
      <alignment/>
    </xf>
    <xf numFmtId="178" fontId="1" fillId="0" borderId="1" xfId="19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44" fontId="1" fillId="0" borderId="1" xfId="17" applyFont="1" applyBorder="1" applyAlignment="1">
      <alignment/>
    </xf>
    <xf numFmtId="0" fontId="1" fillId="0" borderId="1" xfId="0" applyFont="1" applyBorder="1" applyAlignment="1">
      <alignment horizontal="center"/>
    </xf>
    <xf numFmtId="180" fontId="0" fillId="0" borderId="1" xfId="15" applyNumberFormat="1" applyBorder="1" applyAlignment="1">
      <alignment/>
    </xf>
    <xf numFmtId="9" fontId="0" fillId="0" borderId="1" xfId="19" applyBorder="1" applyAlignment="1">
      <alignment/>
    </xf>
    <xf numFmtId="0" fontId="1" fillId="2" borderId="1" xfId="0" applyFont="1" applyFill="1" applyBorder="1" applyAlignment="1">
      <alignment horizontal="center"/>
    </xf>
    <xf numFmtId="188" fontId="0" fillId="0" borderId="1" xfId="17" applyNumberFormat="1" applyBorder="1" applyAlignment="1">
      <alignment/>
    </xf>
    <xf numFmtId="43" fontId="0" fillId="2" borderId="1" xfId="0" applyNumberFormat="1" applyFill="1" applyBorder="1" applyAlignment="1">
      <alignment/>
    </xf>
    <xf numFmtId="43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80" fontId="0" fillId="0" borderId="0" xfId="0" applyNumberFormat="1" applyAlignment="1">
      <alignment/>
    </xf>
    <xf numFmtId="165" fontId="0" fillId="2" borderId="1" xfId="17" applyNumberFormat="1" applyFill="1" applyBorder="1" applyAlignment="1">
      <alignment/>
    </xf>
    <xf numFmtId="0" fontId="1" fillId="2" borderId="1" xfId="0" applyFont="1" applyFill="1" applyBorder="1" applyAlignment="1">
      <alignment/>
    </xf>
    <xf numFmtId="189" fontId="0" fillId="2" borderId="1" xfId="0" applyNumberFormat="1" applyFill="1" applyBorder="1" applyAlignment="1">
      <alignment/>
    </xf>
    <xf numFmtId="44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80" fontId="1" fillId="0" borderId="1" xfId="15" applyNumberFormat="1" applyFont="1" applyBorder="1" applyAlignment="1">
      <alignment/>
    </xf>
    <xf numFmtId="9" fontId="1" fillId="0" borderId="1" xfId="19" applyFont="1" applyBorder="1" applyAlignment="1">
      <alignment/>
    </xf>
    <xf numFmtId="165" fontId="1" fillId="2" borderId="1" xfId="17" applyNumberFormat="1" applyFont="1" applyFill="1" applyBorder="1" applyAlignment="1">
      <alignment/>
    </xf>
    <xf numFmtId="165" fontId="1" fillId="0" borderId="1" xfId="17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180" fontId="0" fillId="0" borderId="0" xfId="15" applyNumberForma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65" fontId="1" fillId="0" borderId="1" xfId="17" applyNumberFormat="1" applyFont="1" applyBorder="1" applyAlignment="1">
      <alignment horizontal="center"/>
    </xf>
    <xf numFmtId="165" fontId="1" fillId="0" borderId="1" xfId="17" applyNumberFormat="1" applyFont="1" applyBorder="1" applyAlignment="1">
      <alignment horizontal="center" wrapText="1"/>
    </xf>
    <xf numFmtId="2" fontId="0" fillId="0" borderId="1" xfId="17" applyNumberFormat="1" applyFont="1" applyBorder="1" applyAlignment="1">
      <alignment/>
    </xf>
    <xf numFmtId="2" fontId="0" fillId="0" borderId="1" xfId="17" applyNumberFormat="1" applyBorder="1" applyAlignment="1">
      <alignment/>
    </xf>
    <xf numFmtId="165" fontId="0" fillId="0" borderId="1" xfId="0" applyNumberFormat="1" applyBorder="1" applyAlignment="1">
      <alignment/>
    </xf>
    <xf numFmtId="196" fontId="0" fillId="0" borderId="1" xfId="17" applyNumberFormat="1" applyBorder="1" applyAlignment="1">
      <alignment/>
    </xf>
    <xf numFmtId="0" fontId="6" fillId="0" borderId="1" xfId="0" applyFont="1" applyBorder="1" applyAlignment="1">
      <alignment/>
    </xf>
    <xf numFmtId="44" fontId="0" fillId="2" borderId="1" xfId="17" applyFill="1" applyBorder="1" applyAlignment="1">
      <alignment/>
    </xf>
    <xf numFmtId="0" fontId="1" fillId="0" borderId="1" xfId="17" applyNumberFormat="1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4" fontId="0" fillId="0" borderId="0" xfId="17" applyFont="1" applyAlignment="1">
      <alignment/>
    </xf>
    <xf numFmtId="9" fontId="0" fillId="0" borderId="0" xfId="19" applyBorder="1" applyAlignment="1">
      <alignment/>
    </xf>
    <xf numFmtId="9" fontId="0" fillId="0" borderId="0" xfId="19" applyAlignment="1">
      <alignment/>
    </xf>
    <xf numFmtId="165" fontId="1" fillId="0" borderId="0" xfId="17" applyNumberFormat="1" applyFont="1" applyAlignment="1">
      <alignment/>
    </xf>
    <xf numFmtId="9" fontId="1" fillId="0" borderId="0" xfId="19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57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4.00390625" style="0" bestFit="1" customWidth="1"/>
    <col min="2" max="2" width="27.28125" style="0" customWidth="1"/>
    <col min="3" max="3" width="16.7109375" style="0" customWidth="1"/>
    <col min="4" max="4" width="15.8515625" style="0" customWidth="1"/>
    <col min="5" max="5" width="18.421875" style="0" bestFit="1" customWidth="1"/>
    <col min="6" max="6" width="2.421875" style="0" customWidth="1"/>
    <col min="7" max="7" width="17.28125" style="0" customWidth="1"/>
    <col min="8" max="8" width="16.7109375" style="0" bestFit="1" customWidth="1"/>
  </cols>
  <sheetData>
    <row r="1" spans="1:8" ht="12.75">
      <c r="A1" s="2"/>
      <c r="B1" s="2"/>
      <c r="C1" s="39" t="s">
        <v>7</v>
      </c>
      <c r="D1" s="40"/>
      <c r="E1" s="2"/>
      <c r="F1" s="2"/>
      <c r="G1" s="2"/>
      <c r="H1" s="53">
        <v>39108</v>
      </c>
    </row>
    <row r="2" spans="1:8" ht="12.75">
      <c r="A2" s="2"/>
      <c r="B2" s="2"/>
      <c r="C2" s="39" t="s">
        <v>20</v>
      </c>
      <c r="D2" s="40"/>
      <c r="E2" s="2"/>
      <c r="F2" s="2"/>
      <c r="G2" s="2"/>
      <c r="H2" s="2"/>
    </row>
    <row r="3" spans="2:8" ht="12.75">
      <c r="B3" s="2"/>
      <c r="C3" s="3"/>
      <c r="D3" s="2"/>
      <c r="E3" s="2"/>
      <c r="F3" s="2"/>
      <c r="G3" s="2"/>
      <c r="H3" s="2"/>
    </row>
    <row r="4" spans="1:8" ht="12.75">
      <c r="A4" s="3"/>
      <c r="B4" s="2"/>
      <c r="C4" s="4" t="s">
        <v>8</v>
      </c>
      <c r="D4" s="2"/>
      <c r="E4" s="2"/>
      <c r="F4" s="2"/>
      <c r="G4" s="37" t="s">
        <v>19</v>
      </c>
      <c r="H4" s="7"/>
    </row>
    <row r="5" spans="1:8" ht="39">
      <c r="A5" s="5" t="s">
        <v>0</v>
      </c>
      <c r="B5" s="5" t="s">
        <v>11</v>
      </c>
      <c r="C5" s="5" t="s">
        <v>5</v>
      </c>
      <c r="D5" s="5" t="s">
        <v>30</v>
      </c>
      <c r="E5" s="5" t="s">
        <v>6</v>
      </c>
      <c r="F5" s="2"/>
      <c r="G5" s="6" t="s">
        <v>14</v>
      </c>
      <c r="H5" s="6" t="s">
        <v>6</v>
      </c>
    </row>
    <row r="6" spans="1:8" ht="12.75">
      <c r="A6" s="2"/>
      <c r="B6" s="2"/>
      <c r="C6" s="2"/>
      <c r="D6" s="2"/>
      <c r="E6" s="2"/>
      <c r="F6" s="2"/>
      <c r="G6" s="7"/>
      <c r="H6" s="7"/>
    </row>
    <row r="7" spans="1:8" ht="12.75">
      <c r="A7" s="2" t="s">
        <v>1</v>
      </c>
      <c r="B7" s="8">
        <v>13222921700</v>
      </c>
      <c r="C7" s="9">
        <f>B7/B10</f>
        <v>0.14828623915283676</v>
      </c>
      <c r="D7" s="10">
        <f>(5000000*C7)/B7</f>
        <v>5.607166196591664E-05</v>
      </c>
      <c r="E7" s="11">
        <f>B7*D7</f>
        <v>741431.1957641838</v>
      </c>
      <c r="F7" s="2"/>
      <c r="G7" s="27">
        <f>D7*5.75</f>
        <v>0.0003224120563040207</v>
      </c>
      <c r="H7" s="25">
        <f>G7*B7</f>
        <v>4263229.375644057</v>
      </c>
    </row>
    <row r="8" spans="1:8" ht="12.75">
      <c r="A8" s="2" t="s">
        <v>2</v>
      </c>
      <c r="B8" s="8">
        <v>61640021100</v>
      </c>
      <c r="C8" s="9">
        <f>B8/B10</f>
        <v>0.6912516853382339</v>
      </c>
      <c r="D8" s="10">
        <f>(5000000*C8)/B8</f>
        <v>5.6071661965916644E-05</v>
      </c>
      <c r="E8" s="11">
        <f>B8*D8</f>
        <v>3456258.4266911694</v>
      </c>
      <c r="F8" s="2"/>
      <c r="G8" s="27">
        <f>D8*5.75</f>
        <v>0.0003224120563040207</v>
      </c>
      <c r="H8" s="25">
        <f>G8*B8</f>
        <v>19873485.953474224</v>
      </c>
    </row>
    <row r="9" spans="1:8" ht="12.75">
      <c r="A9" s="2" t="s">
        <v>3</v>
      </c>
      <c r="B9" s="8">
        <v>14308660550</v>
      </c>
      <c r="C9" s="9">
        <f>B9/B10</f>
        <v>0.16046207550892938</v>
      </c>
      <c r="D9" s="10">
        <f>(5000000*C9)/B9</f>
        <v>5.607166196591664E-05</v>
      </c>
      <c r="E9" s="11">
        <f>B9*D9</f>
        <v>802310.3775446468</v>
      </c>
      <c r="F9" s="2"/>
      <c r="G9" s="27">
        <f>D9*5.75</f>
        <v>0.0003224120563040207</v>
      </c>
      <c r="H9" s="25">
        <f>G9*B9</f>
        <v>4613284.670881719</v>
      </c>
    </row>
    <row r="10" spans="1:8" ht="12.75">
      <c r="A10" s="3" t="s">
        <v>4</v>
      </c>
      <c r="B10" s="12">
        <f>SUM(B7:B9)</f>
        <v>89171603350</v>
      </c>
      <c r="C10" s="13">
        <f>SUM(C7:C9)</f>
        <v>1</v>
      </c>
      <c r="D10" s="14"/>
      <c r="E10" s="15">
        <f>SUM(E7:E9)</f>
        <v>5000000</v>
      </c>
      <c r="F10" s="2"/>
      <c r="G10" s="7"/>
      <c r="H10" s="32">
        <f>SUM(H7:H9)</f>
        <v>28750000</v>
      </c>
    </row>
    <row r="11" spans="1:8" ht="12.75">
      <c r="A11" s="2"/>
      <c r="B11" s="2"/>
      <c r="C11" s="2"/>
      <c r="D11" s="2"/>
      <c r="E11" s="2"/>
      <c r="F11" s="2"/>
      <c r="G11" s="7"/>
      <c r="H11" s="7"/>
    </row>
    <row r="12" spans="1:8" ht="12.75">
      <c r="A12" s="2"/>
      <c r="B12" s="2"/>
      <c r="C12" s="4" t="s">
        <v>10</v>
      </c>
      <c r="D12" s="2"/>
      <c r="E12" s="2"/>
      <c r="F12" s="2"/>
      <c r="G12" s="7"/>
      <c r="H12" s="7"/>
    </row>
    <row r="13" spans="1:8" ht="66">
      <c r="A13" s="16"/>
      <c r="B13" s="3" t="s">
        <v>9</v>
      </c>
      <c r="C13" s="16" t="s">
        <v>5</v>
      </c>
      <c r="D13" s="5" t="s">
        <v>41</v>
      </c>
      <c r="E13" s="5" t="s">
        <v>13</v>
      </c>
      <c r="F13" s="2"/>
      <c r="G13" s="6" t="s">
        <v>15</v>
      </c>
      <c r="H13" s="6" t="s">
        <v>13</v>
      </c>
    </row>
    <row r="14" spans="1:8" ht="12.75">
      <c r="A14" s="2"/>
      <c r="B14" s="2"/>
      <c r="C14" s="2"/>
      <c r="D14" s="2"/>
      <c r="E14" s="2"/>
      <c r="F14" s="2"/>
      <c r="G14" s="7"/>
      <c r="H14" s="7"/>
    </row>
    <row r="15" spans="1:8" ht="12.75">
      <c r="A15" s="2" t="s">
        <v>1</v>
      </c>
      <c r="B15" s="17">
        <v>134638</v>
      </c>
      <c r="C15" s="9">
        <f>B15/B18</f>
        <v>0.14108753446290268</v>
      </c>
      <c r="D15" s="11">
        <v>6</v>
      </c>
      <c r="E15" s="11">
        <f>D15*B15</f>
        <v>807828</v>
      </c>
      <c r="F15" s="2"/>
      <c r="G15" s="28">
        <f>D15*5</f>
        <v>30</v>
      </c>
      <c r="H15" s="25">
        <f>B15*G15</f>
        <v>4039140</v>
      </c>
    </row>
    <row r="16" spans="1:8" ht="12.75">
      <c r="A16" s="2" t="s">
        <v>2</v>
      </c>
      <c r="B16" s="17">
        <v>653973</v>
      </c>
      <c r="C16" s="9">
        <f>B16/B18</f>
        <v>0.6853001245956405</v>
      </c>
      <c r="D16" s="11">
        <v>6</v>
      </c>
      <c r="E16" s="11">
        <f>D16*B16</f>
        <v>3923838</v>
      </c>
      <c r="F16" s="2"/>
      <c r="G16" s="28">
        <f>D16*5</f>
        <v>30</v>
      </c>
      <c r="H16" s="25">
        <f>B16*G16</f>
        <v>19619190</v>
      </c>
    </row>
    <row r="17" spans="1:8" ht="12.75">
      <c r="A17" s="2" t="s">
        <v>3</v>
      </c>
      <c r="B17" s="17">
        <v>165676</v>
      </c>
      <c r="C17" s="9">
        <f>B17/B18</f>
        <v>0.1736123409414568</v>
      </c>
      <c r="D17" s="11">
        <v>6</v>
      </c>
      <c r="E17" s="11">
        <f>D17*B17</f>
        <v>994056</v>
      </c>
      <c r="F17" s="2"/>
      <c r="G17" s="28">
        <f>D17*5</f>
        <v>30</v>
      </c>
      <c r="H17" s="25">
        <f>B17*G17</f>
        <v>4970280</v>
      </c>
    </row>
    <row r="18" spans="1:8" ht="12.75">
      <c r="A18" s="3" t="s">
        <v>4</v>
      </c>
      <c r="B18" s="30">
        <f>SUM(B15:B17)</f>
        <v>954287</v>
      </c>
      <c r="C18" s="31">
        <f>SUM(C15:C17)</f>
        <v>1</v>
      </c>
      <c r="D18" s="15"/>
      <c r="E18" s="15">
        <f>SUM(E15:E17)</f>
        <v>5725722</v>
      </c>
      <c r="F18" s="3"/>
      <c r="G18" s="26"/>
      <c r="H18" s="32">
        <f>B18*G15</f>
        <v>28628610</v>
      </c>
    </row>
    <row r="19" spans="1:8" ht="12.75">
      <c r="A19" s="2"/>
      <c r="B19" s="2"/>
      <c r="C19" s="2"/>
      <c r="D19" s="2"/>
      <c r="E19" s="2"/>
      <c r="F19" s="2"/>
      <c r="G19" s="7"/>
      <c r="H19" s="7"/>
    </row>
    <row r="20" spans="1:8" ht="12.75">
      <c r="A20" s="2"/>
      <c r="B20" s="2"/>
      <c r="C20" s="4" t="s">
        <v>12</v>
      </c>
      <c r="D20" s="2"/>
      <c r="E20" s="2"/>
      <c r="F20" s="2"/>
      <c r="G20" s="7"/>
      <c r="H20" s="7"/>
    </row>
    <row r="21" spans="1:8" ht="39">
      <c r="A21" s="2"/>
      <c r="B21" s="16" t="s">
        <v>35</v>
      </c>
      <c r="C21" s="16" t="s">
        <v>5</v>
      </c>
      <c r="D21" s="5" t="s">
        <v>54</v>
      </c>
      <c r="E21" s="16" t="s">
        <v>18</v>
      </c>
      <c r="F21" s="2"/>
      <c r="G21" s="6" t="s">
        <v>16</v>
      </c>
      <c r="H21" s="19" t="s">
        <v>18</v>
      </c>
    </row>
    <row r="22" spans="1:8" ht="12.75">
      <c r="A22" s="2" t="s">
        <v>1</v>
      </c>
      <c r="B22" s="8">
        <v>4500000</v>
      </c>
      <c r="C22" s="9">
        <f>B22/B25</f>
        <v>0.10843373493975904</v>
      </c>
      <c r="D22" s="20">
        <v>0.0003</v>
      </c>
      <c r="E22" s="8">
        <f>(B22/0.0025)*0.0003</f>
        <v>540000</v>
      </c>
      <c r="F22" s="2"/>
      <c r="G22" s="29">
        <f>D22*5</f>
        <v>0.0014999999999999998</v>
      </c>
      <c r="H22" s="25">
        <f>(B22/0.0025)*0.001875</f>
        <v>3375000</v>
      </c>
    </row>
    <row r="23" spans="1:8" ht="12.75">
      <c r="A23" s="2" t="s">
        <v>2</v>
      </c>
      <c r="B23" s="8">
        <v>31000000</v>
      </c>
      <c r="C23" s="9">
        <f>B23/B25</f>
        <v>0.7469879518072289</v>
      </c>
      <c r="D23" s="20">
        <v>0.0003</v>
      </c>
      <c r="E23" s="8">
        <f>(B23/0.0025)*0.0003</f>
        <v>3719999.9999999995</v>
      </c>
      <c r="F23" s="2"/>
      <c r="G23" s="29">
        <f>D23*5</f>
        <v>0.0014999999999999998</v>
      </c>
      <c r="H23" s="25">
        <f>(B23/0.0025)*0.001875</f>
        <v>23250000</v>
      </c>
    </row>
    <row r="24" spans="1:8" ht="12.75">
      <c r="A24" s="2" t="s">
        <v>3</v>
      </c>
      <c r="B24" s="8">
        <v>6000000</v>
      </c>
      <c r="C24" s="9">
        <f>B24/B25</f>
        <v>0.14457831325301204</v>
      </c>
      <c r="D24" s="20">
        <v>0.0003</v>
      </c>
      <c r="E24" s="8">
        <f>(B24/0.0025)*0.0003</f>
        <v>719999.9999999999</v>
      </c>
      <c r="F24" s="2"/>
      <c r="G24" s="29">
        <f>D24*5</f>
        <v>0.0014999999999999998</v>
      </c>
      <c r="H24" s="25">
        <f>(B24/0.0025)*0.001875</f>
        <v>4500000</v>
      </c>
    </row>
    <row r="25" spans="1:8" ht="12.75">
      <c r="A25" s="3" t="s">
        <v>4</v>
      </c>
      <c r="B25" s="33">
        <f>SUM(B22:B24)</f>
        <v>41500000</v>
      </c>
      <c r="C25" s="34">
        <f>SUM(C22:C24)</f>
        <v>1</v>
      </c>
      <c r="D25" s="3"/>
      <c r="E25" s="33">
        <f>SUM(E22:E24)</f>
        <v>4980000</v>
      </c>
      <c r="F25" s="3"/>
      <c r="G25" s="26"/>
      <c r="H25" s="32">
        <f>SUM(H22:H24)</f>
        <v>31125000</v>
      </c>
    </row>
    <row r="26" spans="1:8" ht="12.75">
      <c r="A26" s="2"/>
      <c r="B26" s="8"/>
      <c r="C26" s="22"/>
      <c r="D26" s="2"/>
      <c r="E26" s="2"/>
      <c r="F26" s="2"/>
      <c r="G26" s="7"/>
      <c r="H26" s="21"/>
    </row>
    <row r="27" spans="1:8" ht="12.75">
      <c r="A27" s="2"/>
      <c r="B27" s="8"/>
      <c r="C27" s="4" t="s">
        <v>37</v>
      </c>
      <c r="D27" s="2"/>
      <c r="E27" s="2"/>
      <c r="F27" s="2"/>
      <c r="G27" s="7"/>
      <c r="H27" s="7"/>
    </row>
    <row r="28" spans="1:8" ht="39">
      <c r="A28" s="23"/>
      <c r="B28" s="50" t="s">
        <v>40</v>
      </c>
      <c r="C28" s="16" t="s">
        <v>5</v>
      </c>
      <c r="D28" s="5" t="s">
        <v>38</v>
      </c>
      <c r="E28" s="5" t="s">
        <v>17</v>
      </c>
      <c r="F28" s="2"/>
      <c r="G28" s="6" t="s">
        <v>39</v>
      </c>
      <c r="H28" s="6" t="s">
        <v>17</v>
      </c>
    </row>
    <row r="29" spans="1:8" ht="12.75">
      <c r="A29" s="2" t="s">
        <v>1</v>
      </c>
      <c r="B29" s="17">
        <v>4000000</v>
      </c>
      <c r="C29" s="18">
        <f>B29/B32</f>
        <v>0.14035087719298245</v>
      </c>
      <c r="D29" s="11">
        <v>0.01</v>
      </c>
      <c r="E29" s="1">
        <f>(B29/5)*1</f>
        <v>800000</v>
      </c>
      <c r="F29" s="2"/>
      <c r="G29" s="49">
        <v>0.05</v>
      </c>
      <c r="H29" s="25">
        <f>E29*5</f>
        <v>4000000</v>
      </c>
    </row>
    <row r="30" spans="1:8" ht="12.75">
      <c r="A30" s="2" t="s">
        <v>2</v>
      </c>
      <c r="B30" s="17">
        <v>20000000</v>
      </c>
      <c r="C30" s="18">
        <f>B30/B32</f>
        <v>0.7017543859649122</v>
      </c>
      <c r="D30" s="11">
        <v>0.01</v>
      </c>
      <c r="E30" s="1">
        <f>(B30/5)*1</f>
        <v>4000000</v>
      </c>
      <c r="F30" s="2"/>
      <c r="G30" s="49">
        <v>0.05</v>
      </c>
      <c r="H30" s="25">
        <f>E30*5</f>
        <v>20000000</v>
      </c>
    </row>
    <row r="31" spans="1:8" ht="12.75">
      <c r="A31" s="2" t="s">
        <v>3</v>
      </c>
      <c r="B31" s="17">
        <v>4500000</v>
      </c>
      <c r="C31" s="18">
        <f>B31/B32</f>
        <v>0.15789473684210525</v>
      </c>
      <c r="D31" s="11">
        <v>0.01</v>
      </c>
      <c r="E31" s="1">
        <f>(B31/5)*1</f>
        <v>900000</v>
      </c>
      <c r="F31" s="2"/>
      <c r="G31" s="49">
        <v>0.05</v>
      </c>
      <c r="H31" s="25">
        <f>E31*5</f>
        <v>4500000</v>
      </c>
    </row>
    <row r="32" spans="1:8" ht="12.75">
      <c r="A32" s="3" t="s">
        <v>4</v>
      </c>
      <c r="B32" s="35">
        <f>SUM(B29:B31)</f>
        <v>28500000</v>
      </c>
      <c r="C32" s="36">
        <f>SUM(C29:C31)</f>
        <v>1</v>
      </c>
      <c r="D32" s="3"/>
      <c r="E32" s="15">
        <f>SUM(E29:E31)</f>
        <v>5700000</v>
      </c>
      <c r="F32" s="3"/>
      <c r="G32" s="26"/>
      <c r="H32" s="32">
        <f>SUM(H29:H31)</f>
        <v>28500000</v>
      </c>
    </row>
    <row r="33" ht="12.75">
      <c r="H33" s="24"/>
    </row>
    <row r="34" ht="12.75">
      <c r="C34" s="4" t="s">
        <v>42</v>
      </c>
    </row>
    <row r="35" spans="2:5" ht="12.75">
      <c r="B35" s="55" t="s">
        <v>43</v>
      </c>
      <c r="C35" s="16" t="s">
        <v>5</v>
      </c>
      <c r="E35" s="58" t="s">
        <v>44</v>
      </c>
    </row>
    <row r="36" spans="1:5" ht="12.75">
      <c r="A36" s="2" t="s">
        <v>1</v>
      </c>
      <c r="B36" s="1">
        <v>173000</v>
      </c>
      <c r="C36" s="18">
        <f>B36/B39</f>
        <v>0.0990836197021764</v>
      </c>
      <c r="D36" s="62"/>
      <c r="E36" s="56">
        <f>B36*3</f>
        <v>519000</v>
      </c>
    </row>
    <row r="37" spans="1:5" ht="12.75">
      <c r="A37" s="2" t="s">
        <v>2</v>
      </c>
      <c r="B37" s="1">
        <v>1375000</v>
      </c>
      <c r="C37" s="18">
        <f>B37/B39</f>
        <v>0.7875143184421535</v>
      </c>
      <c r="D37" s="63"/>
      <c r="E37" s="56">
        <f>B37*3</f>
        <v>4125000</v>
      </c>
    </row>
    <row r="38" spans="1:5" ht="12.75">
      <c r="A38" s="2" t="s">
        <v>3</v>
      </c>
      <c r="B38" s="1">
        <v>198000</v>
      </c>
      <c r="C38" s="18">
        <f>B38/B39</f>
        <v>0.1134020618556701</v>
      </c>
      <c r="D38" s="63"/>
      <c r="E38" s="1">
        <f>B38*3</f>
        <v>594000</v>
      </c>
    </row>
    <row r="39" spans="1:5" ht="12.75">
      <c r="A39" s="3" t="s">
        <v>4</v>
      </c>
      <c r="B39" s="59">
        <f>SUM(B36:B38)</f>
        <v>1746000</v>
      </c>
      <c r="C39" s="60">
        <f>SUM(C36:C38)</f>
        <v>1</v>
      </c>
      <c r="D39" s="57"/>
      <c r="E39" s="59">
        <f>SUM(E36:E38)</f>
        <v>5238000</v>
      </c>
    </row>
    <row r="41" ht="12.75">
      <c r="C41" s="4" t="s">
        <v>45</v>
      </c>
    </row>
    <row r="42" ht="12.75">
      <c r="A42" s="61" t="s">
        <v>46</v>
      </c>
    </row>
    <row r="44" ht="12.75">
      <c r="C44" s="4" t="s">
        <v>47</v>
      </c>
    </row>
    <row r="45" spans="2:4" ht="26.25">
      <c r="B45" s="66" t="s">
        <v>48</v>
      </c>
      <c r="C45" s="16" t="s">
        <v>5</v>
      </c>
      <c r="D45" s="58" t="s">
        <v>53</v>
      </c>
    </row>
    <row r="46" spans="1:4" ht="12.75">
      <c r="A46" s="2" t="s">
        <v>1</v>
      </c>
      <c r="B46" s="1">
        <v>38000</v>
      </c>
      <c r="C46" s="63">
        <f>B46/B49</f>
        <v>0.08225108225108226</v>
      </c>
      <c r="D46" t="s">
        <v>49</v>
      </c>
    </row>
    <row r="47" spans="1:4" ht="12.75">
      <c r="A47" s="2" t="s">
        <v>2</v>
      </c>
      <c r="B47" s="1">
        <v>374000</v>
      </c>
      <c r="C47" s="63">
        <f>B47/B49</f>
        <v>0.8095238095238095</v>
      </c>
      <c r="D47" t="s">
        <v>49</v>
      </c>
    </row>
    <row r="48" spans="1:4" ht="12.75">
      <c r="A48" s="2" t="s">
        <v>3</v>
      </c>
      <c r="B48" s="1">
        <v>50000</v>
      </c>
      <c r="C48" s="63">
        <f>B48/B49</f>
        <v>0.10822510822510822</v>
      </c>
      <c r="D48" t="s">
        <v>49</v>
      </c>
    </row>
    <row r="49" spans="1:4" ht="12.75">
      <c r="A49" s="3" t="s">
        <v>4</v>
      </c>
      <c r="B49" s="64">
        <f>SUM(B46:B48)</f>
        <v>462000</v>
      </c>
      <c r="C49" s="60">
        <f>SUM(C46:C48)</f>
        <v>1</v>
      </c>
      <c r="D49" s="57"/>
    </row>
    <row r="51" ht="12.75">
      <c r="C51" s="4" t="s">
        <v>50</v>
      </c>
    </row>
    <row r="52" spans="2:4" ht="12.75">
      <c r="B52" s="58" t="s">
        <v>51</v>
      </c>
      <c r="C52" s="16" t="s">
        <v>5</v>
      </c>
      <c r="D52" s="57" t="s">
        <v>52</v>
      </c>
    </row>
    <row r="53" spans="1:5" ht="12.75">
      <c r="A53" s="2" t="s">
        <v>1</v>
      </c>
      <c r="B53" s="38">
        <v>7300000</v>
      </c>
      <c r="C53" s="63">
        <f>B53/B56</f>
        <v>0.23778501628664495</v>
      </c>
      <c r="D53" s="63">
        <v>0.03</v>
      </c>
      <c r="E53" s="1">
        <f>B53*D53</f>
        <v>219000</v>
      </c>
    </row>
    <row r="54" spans="1:5" ht="12.75">
      <c r="A54" s="2" t="s">
        <v>2</v>
      </c>
      <c r="B54" s="38">
        <v>15000000</v>
      </c>
      <c r="C54" s="63">
        <f>B54/B56</f>
        <v>0.48859934853420195</v>
      </c>
      <c r="D54" s="63">
        <v>0.03</v>
      </c>
      <c r="E54" s="1">
        <f>B54*D54</f>
        <v>450000</v>
      </c>
    </row>
    <row r="55" spans="1:5" ht="12.75">
      <c r="A55" s="2" t="s">
        <v>3</v>
      </c>
      <c r="B55" s="38">
        <v>8400000</v>
      </c>
      <c r="C55" s="63">
        <f>B55/B56</f>
        <v>0.2736156351791531</v>
      </c>
      <c r="D55" s="63">
        <v>0.03</v>
      </c>
      <c r="E55" s="1">
        <f>B55*D55</f>
        <v>252000</v>
      </c>
    </row>
    <row r="56" spans="1:5" ht="12.75">
      <c r="A56" s="3" t="s">
        <v>4</v>
      </c>
      <c r="B56" s="54">
        <f>SUM(B53:B55)</f>
        <v>30700000</v>
      </c>
      <c r="C56" s="65">
        <f>SUM(C53:C55)</f>
        <v>1</v>
      </c>
      <c r="D56" s="57"/>
      <c r="E56" s="64">
        <f>SUM(E53:E55)</f>
        <v>921000</v>
      </c>
    </row>
    <row r="57" ht="15">
      <c r="A57" s="41" t="s">
        <v>36</v>
      </c>
    </row>
  </sheetData>
  <printOptions/>
  <pageMargins left="0.75" right="0.75" top="1" bottom="1" header="0.5" footer="0.5"/>
  <pageSetup horizontalDpi="600" verticalDpi="600" orientation="landscape" scale="78" r:id="rId1"/>
  <headerFooter alignWithMargins="0">
    <oddFooter>&amp;LTACT - Virchow, Krause &amp; Company
January 9,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29"/>
  <sheetViews>
    <sheetView workbookViewId="0" topLeftCell="A13">
      <selection activeCell="C2" sqref="C2"/>
    </sheetView>
  </sheetViews>
  <sheetFormatPr defaultColWidth="9.140625" defaultRowHeight="12.75"/>
  <cols>
    <col min="2" max="2" width="17.8515625" style="0" customWidth="1"/>
    <col min="3" max="3" width="18.421875" style="0" customWidth="1"/>
    <col min="4" max="4" width="23.28125" style="0" customWidth="1"/>
    <col min="5" max="5" width="15.7109375" style="0" customWidth="1"/>
  </cols>
  <sheetData>
    <row r="1" spans="1:5" ht="12.75">
      <c r="A1" s="3"/>
      <c r="B1" s="3"/>
      <c r="C1" s="3" t="s">
        <v>33</v>
      </c>
      <c r="D1" s="3"/>
      <c r="E1" s="3"/>
    </row>
    <row r="2" spans="1:5" ht="12.75">
      <c r="A2" s="3"/>
      <c r="B2" s="3" t="s">
        <v>32</v>
      </c>
      <c r="C2" s="3"/>
      <c r="D2" s="3"/>
      <c r="E2" s="3"/>
    </row>
    <row r="3" spans="1:5" ht="26.25">
      <c r="A3" s="16" t="s">
        <v>21</v>
      </c>
      <c r="B3" s="16" t="s">
        <v>25</v>
      </c>
      <c r="C3" s="16" t="s">
        <v>24</v>
      </c>
      <c r="D3" s="43" t="s">
        <v>31</v>
      </c>
      <c r="E3" s="16" t="s">
        <v>22</v>
      </c>
    </row>
    <row r="4" spans="1:3" ht="12.75">
      <c r="A4" s="16"/>
      <c r="B4" s="16"/>
      <c r="C4" s="16"/>
    </row>
    <row r="5" spans="1:5" ht="12.75">
      <c r="A5" s="2">
        <v>2010</v>
      </c>
      <c r="B5" s="2">
        <v>0</v>
      </c>
      <c r="C5" s="2">
        <v>0</v>
      </c>
      <c r="D5" s="44"/>
      <c r="E5" s="11"/>
    </row>
    <row r="6" spans="1:5" ht="12.75">
      <c r="A6" s="2">
        <v>2011</v>
      </c>
      <c r="B6" s="2">
        <v>0</v>
      </c>
      <c r="C6" s="2">
        <v>0</v>
      </c>
      <c r="D6" s="45"/>
      <c r="E6" s="11"/>
    </row>
    <row r="7" spans="1:5" ht="12.75">
      <c r="A7" s="2">
        <v>2012</v>
      </c>
      <c r="B7" s="2">
        <v>0</v>
      </c>
      <c r="C7" s="2">
        <v>0</v>
      </c>
      <c r="D7" s="45"/>
      <c r="E7" s="11"/>
    </row>
    <row r="8" spans="1:5" ht="12.75">
      <c r="A8" s="2">
        <v>2013</v>
      </c>
      <c r="B8" s="2">
        <v>0</v>
      </c>
      <c r="C8" s="2">
        <v>0</v>
      </c>
      <c r="D8" s="45"/>
      <c r="E8" s="11"/>
    </row>
    <row r="9" spans="1:5" ht="12.75">
      <c r="A9" s="2">
        <v>2014</v>
      </c>
      <c r="B9" s="46">
        <v>487500000</v>
      </c>
      <c r="C9" s="46">
        <f>B9</f>
        <v>487500000</v>
      </c>
      <c r="D9" s="47">
        <v>0.02</v>
      </c>
      <c r="E9" s="8">
        <f>C9*D9</f>
        <v>9750000</v>
      </c>
    </row>
    <row r="10" spans="1:5" ht="12.75">
      <c r="A10" s="2">
        <v>2015</v>
      </c>
      <c r="B10" s="8">
        <v>487500000</v>
      </c>
      <c r="C10" s="8">
        <f>C9+B10</f>
        <v>975000000</v>
      </c>
      <c r="D10" s="47">
        <v>0.02</v>
      </c>
      <c r="E10" s="8">
        <f aca="true" t="shared" si="0" ref="E10:E24">C10*D10</f>
        <v>19500000</v>
      </c>
    </row>
    <row r="11" spans="1:5" ht="12.75">
      <c r="A11" s="2">
        <v>2016</v>
      </c>
      <c r="B11" s="8">
        <v>487500000</v>
      </c>
      <c r="C11" s="8">
        <f>C10+B11</f>
        <v>1462500000</v>
      </c>
      <c r="D11" s="47">
        <v>0.02</v>
      </c>
      <c r="E11" s="8">
        <f t="shared" si="0"/>
        <v>29250000</v>
      </c>
    </row>
    <row r="12" spans="1:5" ht="12.75">
      <c r="A12" s="2">
        <v>2017</v>
      </c>
      <c r="B12" s="8">
        <v>487500000</v>
      </c>
      <c r="C12" s="8">
        <f aca="true" t="shared" si="1" ref="C12:C24">C11+B12</f>
        <v>1950000000</v>
      </c>
      <c r="D12" s="47">
        <v>0.02</v>
      </c>
      <c r="E12" s="8">
        <f t="shared" si="0"/>
        <v>39000000</v>
      </c>
    </row>
    <row r="13" spans="1:5" ht="12.75">
      <c r="A13" s="2">
        <v>2018</v>
      </c>
      <c r="B13" s="8">
        <v>487500000</v>
      </c>
      <c r="C13" s="8">
        <f t="shared" si="1"/>
        <v>2437500000</v>
      </c>
      <c r="D13" s="47">
        <v>0.02</v>
      </c>
      <c r="E13" s="8">
        <f t="shared" si="0"/>
        <v>48750000</v>
      </c>
    </row>
    <row r="14" spans="1:5" ht="12.75">
      <c r="A14" s="2">
        <v>2019</v>
      </c>
      <c r="B14" s="8">
        <v>487500000</v>
      </c>
      <c r="C14" s="8">
        <f t="shared" si="1"/>
        <v>2925000000</v>
      </c>
      <c r="D14" s="47">
        <v>0.02</v>
      </c>
      <c r="E14" s="8">
        <f t="shared" si="0"/>
        <v>58500000</v>
      </c>
    </row>
    <row r="15" spans="1:5" ht="12.75">
      <c r="A15" s="2">
        <v>2020</v>
      </c>
      <c r="B15" s="8">
        <v>487500000</v>
      </c>
      <c r="C15" s="8">
        <f t="shared" si="1"/>
        <v>3412500000</v>
      </c>
      <c r="D15" s="47">
        <v>0.02</v>
      </c>
      <c r="E15" s="8">
        <f t="shared" si="0"/>
        <v>68250000</v>
      </c>
    </row>
    <row r="16" spans="1:5" ht="12.75">
      <c r="A16" s="2">
        <v>2021</v>
      </c>
      <c r="B16" s="8">
        <v>487500000</v>
      </c>
      <c r="C16" s="8">
        <f t="shared" si="1"/>
        <v>3900000000</v>
      </c>
      <c r="D16" s="47">
        <v>0.02</v>
      </c>
      <c r="E16" s="8">
        <f t="shared" si="0"/>
        <v>78000000</v>
      </c>
    </row>
    <row r="17" spans="1:5" ht="12.75">
      <c r="A17" s="2">
        <v>2022</v>
      </c>
      <c r="B17" s="8">
        <v>487500000</v>
      </c>
      <c r="C17" s="8">
        <f t="shared" si="1"/>
        <v>4387500000</v>
      </c>
      <c r="D17" s="47">
        <v>0.02</v>
      </c>
      <c r="E17" s="8">
        <f t="shared" si="0"/>
        <v>87750000</v>
      </c>
    </row>
    <row r="18" spans="1:5" ht="12.75">
      <c r="A18" s="2">
        <v>2023</v>
      </c>
      <c r="B18" s="8">
        <v>487500000</v>
      </c>
      <c r="C18" s="8">
        <f t="shared" si="1"/>
        <v>4875000000</v>
      </c>
      <c r="D18" s="47">
        <v>0.02</v>
      </c>
      <c r="E18" s="8">
        <f t="shared" si="0"/>
        <v>97500000</v>
      </c>
    </row>
    <row r="19" spans="1:5" ht="12.75">
      <c r="A19" s="2">
        <v>2024</v>
      </c>
      <c r="B19" s="8">
        <v>487500000</v>
      </c>
      <c r="C19" s="8">
        <f t="shared" si="1"/>
        <v>5362500000</v>
      </c>
      <c r="D19" s="47">
        <v>0.02</v>
      </c>
      <c r="E19" s="8">
        <f t="shared" si="0"/>
        <v>107250000</v>
      </c>
    </row>
    <row r="20" spans="1:5" ht="12.75">
      <c r="A20" s="2">
        <v>2025</v>
      </c>
      <c r="B20" s="8">
        <v>487500000</v>
      </c>
      <c r="C20" s="8">
        <f t="shared" si="1"/>
        <v>5850000000</v>
      </c>
      <c r="D20" s="47">
        <v>0.02</v>
      </c>
      <c r="E20" s="8">
        <f t="shared" si="0"/>
        <v>117000000</v>
      </c>
    </row>
    <row r="21" spans="1:5" ht="12.75">
      <c r="A21" s="2">
        <v>2026</v>
      </c>
      <c r="B21" s="8">
        <v>487500000</v>
      </c>
      <c r="C21" s="8">
        <f t="shared" si="1"/>
        <v>6337500000</v>
      </c>
      <c r="D21" s="47">
        <v>0.02</v>
      </c>
      <c r="E21" s="8">
        <f t="shared" si="0"/>
        <v>126750000</v>
      </c>
    </row>
    <row r="22" spans="1:5" ht="12.75">
      <c r="A22" s="2">
        <v>2027</v>
      </c>
      <c r="B22" s="8">
        <v>487500000</v>
      </c>
      <c r="C22" s="8">
        <f t="shared" si="1"/>
        <v>6825000000</v>
      </c>
      <c r="D22" s="47">
        <v>0.02</v>
      </c>
      <c r="E22" s="8">
        <f t="shared" si="0"/>
        <v>136500000</v>
      </c>
    </row>
    <row r="23" spans="1:5" ht="12.75">
      <c r="A23" s="2">
        <v>2028</v>
      </c>
      <c r="B23" s="8">
        <v>487500000</v>
      </c>
      <c r="C23" s="8">
        <f t="shared" si="1"/>
        <v>7312500000</v>
      </c>
      <c r="D23" s="47">
        <v>0.02</v>
      </c>
      <c r="E23" s="8">
        <f t="shared" si="0"/>
        <v>146250000</v>
      </c>
    </row>
    <row r="24" spans="1:5" ht="12.75">
      <c r="A24" s="2">
        <v>2029</v>
      </c>
      <c r="B24" s="8">
        <v>487500000</v>
      </c>
      <c r="C24" s="8">
        <f t="shared" si="1"/>
        <v>7800000000</v>
      </c>
      <c r="D24" s="47">
        <v>0.02</v>
      </c>
      <c r="E24" s="8">
        <f t="shared" si="0"/>
        <v>156000000</v>
      </c>
    </row>
    <row r="25" spans="1:5" ht="12.75">
      <c r="A25" s="2"/>
      <c r="B25" s="46"/>
      <c r="C25" s="46"/>
      <c r="D25" s="47"/>
      <c r="E25" s="8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5">
      <c r="A28" s="2"/>
      <c r="B28" s="48" t="s">
        <v>23</v>
      </c>
      <c r="C28" s="48"/>
      <c r="D28" s="2"/>
      <c r="E28" s="2"/>
    </row>
    <row r="29" spans="1:5" ht="15">
      <c r="A29" s="2"/>
      <c r="B29" s="48"/>
      <c r="C29" s="48"/>
      <c r="D29" s="2"/>
      <c r="E2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29"/>
  <sheetViews>
    <sheetView workbookViewId="0" topLeftCell="A10">
      <selection activeCell="A1" sqref="A1"/>
    </sheetView>
  </sheetViews>
  <sheetFormatPr defaultColWidth="9.140625" defaultRowHeight="12.75"/>
  <cols>
    <col min="1" max="1" width="5.8515625" style="0" bestFit="1" customWidth="1"/>
    <col min="2" max="2" width="19.140625" style="0" customWidth="1"/>
    <col min="3" max="3" width="1.421875" style="0" customWidth="1"/>
    <col min="4" max="4" width="20.140625" style="0" customWidth="1"/>
    <col min="5" max="5" width="11.00390625" style="0" bestFit="1" customWidth="1"/>
    <col min="6" max="6" width="13.421875" style="0" bestFit="1" customWidth="1"/>
    <col min="7" max="7" width="11.421875" style="0" customWidth="1"/>
  </cols>
  <sheetData>
    <row r="1" spans="1:7" ht="12.75">
      <c r="A1" s="3"/>
      <c r="B1" s="3"/>
      <c r="C1" s="3"/>
      <c r="D1" s="3" t="s">
        <v>28</v>
      </c>
      <c r="E1" s="3"/>
      <c r="F1" s="3"/>
      <c r="G1" s="2"/>
    </row>
    <row r="2" spans="1:7" ht="12.75">
      <c r="A2" s="3"/>
      <c r="B2" s="3"/>
      <c r="C2" s="3"/>
      <c r="D2" s="3" t="s">
        <v>34</v>
      </c>
      <c r="E2" s="3"/>
      <c r="F2" s="3"/>
      <c r="G2" s="2"/>
    </row>
    <row r="3" spans="1:7" ht="15">
      <c r="A3" s="16" t="s">
        <v>21</v>
      </c>
      <c r="B3" s="16" t="s">
        <v>25</v>
      </c>
      <c r="C3" s="16"/>
      <c r="D3" s="16" t="s">
        <v>24</v>
      </c>
      <c r="E3" s="42" t="s">
        <v>26</v>
      </c>
      <c r="F3" s="16" t="s">
        <v>22</v>
      </c>
      <c r="G3" s="2"/>
    </row>
    <row r="4" spans="1:7" ht="12.75">
      <c r="A4" s="16"/>
      <c r="B4" s="16"/>
      <c r="C4" s="16"/>
      <c r="D4" s="16"/>
      <c r="E4" s="2"/>
      <c r="F4" s="2"/>
      <c r="G4" s="2"/>
    </row>
    <row r="5" spans="1:7" ht="12.75">
      <c r="A5" s="2">
        <v>2010</v>
      </c>
      <c r="B5" s="2">
        <v>0</v>
      </c>
      <c r="C5" s="2"/>
      <c r="D5" s="2"/>
      <c r="E5" s="45"/>
      <c r="F5" s="11"/>
      <c r="G5" s="2"/>
    </row>
    <row r="6" spans="1:7" ht="12.75">
      <c r="A6" s="2">
        <v>2011</v>
      </c>
      <c r="B6" s="2">
        <v>0</v>
      </c>
      <c r="C6" s="2"/>
      <c r="D6" s="2"/>
      <c r="E6" s="45"/>
      <c r="F6" s="11"/>
      <c r="G6" s="2"/>
    </row>
    <row r="7" spans="1:7" ht="12.75">
      <c r="A7" s="2">
        <v>2012</v>
      </c>
      <c r="B7" s="8">
        <v>50000000</v>
      </c>
      <c r="C7" s="18"/>
      <c r="D7" s="8">
        <f>B7</f>
        <v>50000000</v>
      </c>
      <c r="E7" s="45">
        <v>0.02</v>
      </c>
      <c r="F7" s="8">
        <f>D7*E7</f>
        <v>1000000</v>
      </c>
      <c r="G7" s="2"/>
    </row>
    <row r="8" spans="1:7" ht="12.75">
      <c r="A8" s="2">
        <v>2013</v>
      </c>
      <c r="B8" s="8">
        <v>50000000</v>
      </c>
      <c r="C8" s="18"/>
      <c r="D8" s="8">
        <f>D7+B8</f>
        <v>100000000</v>
      </c>
      <c r="E8" s="45">
        <v>0.02</v>
      </c>
      <c r="F8" s="8">
        <f>D8*E8</f>
        <v>2000000</v>
      </c>
      <c r="G8" s="2"/>
    </row>
    <row r="9" spans="1:7" ht="12.75">
      <c r="A9" s="2">
        <v>2014</v>
      </c>
      <c r="B9" s="46">
        <v>100000000</v>
      </c>
      <c r="C9" s="18"/>
      <c r="D9" s="8">
        <f>B9+D8</f>
        <v>200000000</v>
      </c>
      <c r="E9" s="45">
        <v>0.02</v>
      </c>
      <c r="F9" s="8">
        <f>D9*E9</f>
        <v>4000000</v>
      </c>
      <c r="G9" s="2"/>
    </row>
    <row r="10" spans="1:7" ht="12.75">
      <c r="A10" s="2">
        <v>2015</v>
      </c>
      <c r="B10" s="46">
        <f>B9*1.03</f>
        <v>103000000</v>
      </c>
      <c r="C10" s="18"/>
      <c r="D10" s="8">
        <f aca="true" t="shared" si="0" ref="D10:D24">B10+D9</f>
        <v>303000000</v>
      </c>
      <c r="E10" s="45">
        <v>0.02</v>
      </c>
      <c r="F10" s="8">
        <f aca="true" t="shared" si="1" ref="F10:F24">D10*E10</f>
        <v>6060000</v>
      </c>
      <c r="G10" s="2"/>
    </row>
    <row r="11" spans="1:7" ht="12.75">
      <c r="A11" s="2">
        <v>2016</v>
      </c>
      <c r="B11" s="46">
        <f>B10*1.03</f>
        <v>106090000</v>
      </c>
      <c r="C11" s="18"/>
      <c r="D11" s="8">
        <f t="shared" si="0"/>
        <v>409090000</v>
      </c>
      <c r="E11" s="45">
        <v>0.02</v>
      </c>
      <c r="F11" s="8">
        <f t="shared" si="1"/>
        <v>8181800</v>
      </c>
      <c r="G11" s="2"/>
    </row>
    <row r="12" spans="1:7" ht="12.75">
      <c r="A12" s="2">
        <v>2017</v>
      </c>
      <c r="B12" s="46">
        <f aca="true" t="shared" si="2" ref="B12:B24">B11*1.03</f>
        <v>109272700</v>
      </c>
      <c r="C12" s="18"/>
      <c r="D12" s="8">
        <f t="shared" si="0"/>
        <v>518362700</v>
      </c>
      <c r="E12" s="45">
        <v>0.02</v>
      </c>
      <c r="F12" s="8">
        <f t="shared" si="1"/>
        <v>10367254</v>
      </c>
      <c r="G12" s="2"/>
    </row>
    <row r="13" spans="1:7" ht="12.75">
      <c r="A13" s="2">
        <v>2018</v>
      </c>
      <c r="B13" s="46">
        <f t="shared" si="2"/>
        <v>112550881</v>
      </c>
      <c r="C13" s="18"/>
      <c r="D13" s="8">
        <f t="shared" si="0"/>
        <v>630913581</v>
      </c>
      <c r="E13" s="45">
        <v>0.02</v>
      </c>
      <c r="F13" s="8">
        <f t="shared" si="1"/>
        <v>12618271.620000001</v>
      </c>
      <c r="G13" s="2"/>
    </row>
    <row r="14" spans="1:7" ht="12.75">
      <c r="A14" s="2">
        <v>2019</v>
      </c>
      <c r="B14" s="46">
        <f t="shared" si="2"/>
        <v>115927407.43</v>
      </c>
      <c r="C14" s="18"/>
      <c r="D14" s="8">
        <f t="shared" si="0"/>
        <v>746840988.4300001</v>
      </c>
      <c r="E14" s="45">
        <v>0.02</v>
      </c>
      <c r="F14" s="8">
        <f t="shared" si="1"/>
        <v>14936819.768600002</v>
      </c>
      <c r="G14" s="2"/>
    </row>
    <row r="15" spans="1:7" ht="12.75">
      <c r="A15" s="2">
        <v>2020</v>
      </c>
      <c r="B15" s="46">
        <f t="shared" si="2"/>
        <v>119405229.65290001</v>
      </c>
      <c r="C15" s="18"/>
      <c r="D15" s="8">
        <f t="shared" si="0"/>
        <v>866246218.0829</v>
      </c>
      <c r="E15" s="45">
        <v>0.02</v>
      </c>
      <c r="F15" s="8">
        <f t="shared" si="1"/>
        <v>17324924.361658</v>
      </c>
      <c r="G15" s="2"/>
    </row>
    <row r="16" spans="1:7" ht="12.75">
      <c r="A16" s="2">
        <v>2021</v>
      </c>
      <c r="B16" s="46">
        <f t="shared" si="2"/>
        <v>122987386.54248701</v>
      </c>
      <c r="C16" s="18"/>
      <c r="D16" s="8">
        <f t="shared" si="0"/>
        <v>989233604.6253871</v>
      </c>
      <c r="E16" s="45">
        <v>0.02</v>
      </c>
      <c r="F16" s="8">
        <f t="shared" si="1"/>
        <v>19784672.092507742</v>
      </c>
      <c r="G16" s="2"/>
    </row>
    <row r="17" spans="1:7" ht="12.75">
      <c r="A17" s="2">
        <v>2022</v>
      </c>
      <c r="B17" s="46">
        <f t="shared" si="2"/>
        <v>126677008.13876162</v>
      </c>
      <c r="C17" s="18"/>
      <c r="D17" s="8">
        <f t="shared" si="0"/>
        <v>1115910612.7641487</v>
      </c>
      <c r="E17" s="45">
        <v>0.02</v>
      </c>
      <c r="F17" s="8">
        <f t="shared" si="1"/>
        <v>22318212.255282976</v>
      </c>
      <c r="G17" s="2"/>
    </row>
    <row r="18" spans="1:7" ht="12.75">
      <c r="A18" s="2">
        <v>2023</v>
      </c>
      <c r="B18" s="46">
        <f t="shared" si="2"/>
        <v>130477318.38292448</v>
      </c>
      <c r="C18" s="18"/>
      <c r="D18" s="8">
        <f t="shared" si="0"/>
        <v>1246387931.1470733</v>
      </c>
      <c r="E18" s="45">
        <v>0.02</v>
      </c>
      <c r="F18" s="8">
        <f t="shared" si="1"/>
        <v>24927758.622941464</v>
      </c>
      <c r="G18" s="2"/>
    </row>
    <row r="19" spans="1:7" ht="12.75">
      <c r="A19" s="2">
        <v>2024</v>
      </c>
      <c r="B19" s="46">
        <f t="shared" si="2"/>
        <v>134391637.9344122</v>
      </c>
      <c r="C19" s="18"/>
      <c r="D19" s="8">
        <f t="shared" si="0"/>
        <v>1380779569.0814855</v>
      </c>
      <c r="E19" s="45">
        <v>0.02</v>
      </c>
      <c r="F19" s="8">
        <f t="shared" si="1"/>
        <v>27615591.38162971</v>
      </c>
      <c r="G19" s="2"/>
    </row>
    <row r="20" spans="1:7" ht="12.75">
      <c r="A20" s="2">
        <v>2025</v>
      </c>
      <c r="B20" s="46">
        <f t="shared" si="2"/>
        <v>138423387.0724446</v>
      </c>
      <c r="C20" s="18"/>
      <c r="D20" s="8">
        <f t="shared" si="0"/>
        <v>1519202956.1539302</v>
      </c>
      <c r="E20" s="45">
        <v>0.02</v>
      </c>
      <c r="F20" s="8">
        <f t="shared" si="1"/>
        <v>30384059.123078603</v>
      </c>
      <c r="G20" s="2"/>
    </row>
    <row r="21" spans="1:7" ht="12.75">
      <c r="A21" s="2">
        <v>2026</v>
      </c>
      <c r="B21" s="46">
        <f t="shared" si="2"/>
        <v>142576088.68461794</v>
      </c>
      <c r="C21" s="18"/>
      <c r="D21" s="8">
        <f t="shared" si="0"/>
        <v>1661779044.8385482</v>
      </c>
      <c r="E21" s="45">
        <v>0.02</v>
      </c>
      <c r="F21" s="8">
        <f t="shared" si="1"/>
        <v>33235580.896770965</v>
      </c>
      <c r="G21" s="2"/>
    </row>
    <row r="22" spans="1:7" ht="12.75">
      <c r="A22" s="2">
        <v>2027</v>
      </c>
      <c r="B22" s="46">
        <f t="shared" si="2"/>
        <v>146853371.3451565</v>
      </c>
      <c r="C22" s="18"/>
      <c r="D22" s="8">
        <f t="shared" si="0"/>
        <v>1808632416.1837046</v>
      </c>
      <c r="E22" s="45">
        <v>0.02</v>
      </c>
      <c r="F22" s="8">
        <f t="shared" si="1"/>
        <v>36172648.32367409</v>
      </c>
      <c r="G22" s="2"/>
    </row>
    <row r="23" spans="1:7" ht="12.75">
      <c r="A23" s="2">
        <v>2028</v>
      </c>
      <c r="B23" s="46">
        <f t="shared" si="2"/>
        <v>151258972.48551118</v>
      </c>
      <c r="C23" s="18"/>
      <c r="D23" s="8">
        <f t="shared" si="0"/>
        <v>1959891388.6692157</v>
      </c>
      <c r="E23" s="45">
        <v>0.02</v>
      </c>
      <c r="F23" s="8">
        <f t="shared" si="1"/>
        <v>39197827.77338432</v>
      </c>
      <c r="G23" s="2"/>
    </row>
    <row r="24" spans="1:7" ht="12.75">
      <c r="A24" s="2">
        <v>2029</v>
      </c>
      <c r="B24" s="46">
        <f t="shared" si="2"/>
        <v>155796741.66007653</v>
      </c>
      <c r="C24" s="18"/>
      <c r="D24" s="8">
        <f t="shared" si="0"/>
        <v>2115688130.3292923</v>
      </c>
      <c r="E24" s="45">
        <v>0.02</v>
      </c>
      <c r="F24" s="8">
        <f t="shared" si="1"/>
        <v>42313762.606585845</v>
      </c>
      <c r="G24" s="2"/>
    </row>
    <row r="25" spans="1:7" ht="12.75">
      <c r="A25" s="2" t="s">
        <v>4</v>
      </c>
      <c r="B25" s="46">
        <f>SUM(B5:B24)</f>
        <v>2115688130.3292923</v>
      </c>
      <c r="C25" s="46"/>
      <c r="D25" s="46"/>
      <c r="E25" s="47"/>
      <c r="F25" s="8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5">
      <c r="A28" s="51" t="s">
        <v>27</v>
      </c>
      <c r="C28" s="51"/>
      <c r="D28" s="51"/>
      <c r="E28" s="52"/>
      <c r="F28" s="52"/>
      <c r="G28" s="52"/>
    </row>
    <row r="29" spans="1:7" ht="15">
      <c r="A29" s="48" t="s">
        <v>29</v>
      </c>
      <c r="B29" s="2"/>
      <c r="C29" s="48"/>
      <c r="D29" s="48"/>
      <c r="E29" s="2"/>
      <c r="F29" s="2"/>
      <c r="G2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Virchow, Krause &amp; Company,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Henschel</dc:creator>
  <cp:keywords/>
  <dc:description/>
  <cp:lastModifiedBy>Ed Henschel</cp:lastModifiedBy>
  <cp:lastPrinted>2007-01-26T18:27:44Z</cp:lastPrinted>
  <dcterms:created xsi:type="dcterms:W3CDTF">2006-12-06T17:34:13Z</dcterms:created>
  <dcterms:modified xsi:type="dcterms:W3CDTF">2007-01-26T21:35:33Z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